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500" windowWidth="22060" windowHeight="11920" tabRatio="779" firstSheet="1" activeTab="1"/>
  </bookViews>
  <sheets>
    <sheet name="Income Statement" sheetId="1" r:id="rId1"/>
    <sheet name="TVM" sheetId="2" r:id="rId2"/>
  </sheets>
  <definedNames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Dr. Mohammed Ahmed</author>
  </authors>
  <commentList>
    <comment ref="C25" authorId="0">
      <text>
        <r>
          <rPr>
            <b/>
            <sz val="9"/>
            <rFont val="Arial"/>
            <family val="2"/>
          </rPr>
          <t>Dr. Mohammed Ahmed:</t>
        </r>
        <r>
          <rPr>
            <sz val="9"/>
            <rFont val="Arial"/>
            <family val="2"/>
          </rPr>
          <t xml:space="preserve">
Sales-COGS-OEXP-DEP=EBIT</t>
        </r>
      </text>
    </comment>
    <comment ref="B34" authorId="0">
      <text>
        <r>
          <rPr>
            <b/>
            <sz val="9"/>
            <rFont val="Arial"/>
            <family val="2"/>
          </rPr>
          <t>Dr. Mohammed Ahmed:</t>
        </r>
        <r>
          <rPr>
            <sz val="9"/>
            <rFont val="Arial"/>
            <family val="2"/>
          </rPr>
          <t xml:space="preserve">
Depreciation is a non-cash expense - that's why we add back depreciation to determine cashflows.</t>
        </r>
      </text>
    </comment>
    <comment ref="B35" authorId="0">
      <text>
        <r>
          <rPr>
            <b/>
            <sz val="9"/>
            <rFont val="Arial"/>
            <family val="2"/>
          </rPr>
          <t>Dr. Mohammed Ahmed:</t>
        </r>
        <r>
          <rPr>
            <sz val="9"/>
            <rFont val="Arial"/>
            <family val="2"/>
          </rPr>
          <t xml:space="preserve">
Cash flows = NI + Non Cash Expenses</t>
        </r>
      </text>
    </comment>
    <comment ref="C28" authorId="0">
      <text>
        <r>
          <rPr>
            <b/>
            <sz val="9"/>
            <rFont val="Arial"/>
            <family val="2"/>
          </rPr>
          <t>Dr. Mohammed Ahmed:</t>
        </r>
        <r>
          <rPr>
            <sz val="9"/>
            <rFont val="Arial"/>
            <family val="2"/>
          </rPr>
          <t xml:space="preserve">
Taxable dividends - After applying 70% exclusionary rule</t>
        </r>
      </text>
    </comment>
    <comment ref="E28" authorId="0">
      <text>
        <r>
          <rPr>
            <b/>
            <sz val="9"/>
            <rFont val="Arial"/>
            <family val="2"/>
          </rPr>
          <t>Dr. Mohammed Ahmed:</t>
        </r>
        <r>
          <rPr>
            <sz val="9"/>
            <rFont val="Arial"/>
            <family val="2"/>
          </rPr>
          <t xml:space="preserve">
Non-Taxable Dividends</t>
        </r>
      </text>
    </comment>
    <comment ref="B31" authorId="0">
      <text>
        <r>
          <rPr>
            <b/>
            <sz val="9"/>
            <rFont val="Arial"/>
            <family val="2"/>
          </rPr>
          <t>Dr. Mohammed Ahmed:</t>
        </r>
        <r>
          <rPr>
            <sz val="9"/>
            <rFont val="Arial"/>
            <family val="2"/>
          </rPr>
          <t xml:space="preserve">
The income is above $335,000 and the tax rate is 34%.</t>
        </r>
      </text>
    </comment>
    <comment ref="B29" authorId="0">
      <text>
        <r>
          <rPr>
            <b/>
            <sz val="9"/>
            <rFont val="Arial"/>
            <family val="2"/>
          </rPr>
          <t>Dr. Mohammed Ahmed:</t>
        </r>
        <r>
          <rPr>
            <sz val="9"/>
            <rFont val="Arial"/>
            <family val="2"/>
          </rPr>
          <t xml:space="preserve">
Corporation bought stock for $700,000 and sold it for 1,000,000. The capital gain was ($1,000,000 - $700,000) $300,000.</t>
        </r>
      </text>
    </comment>
  </commentList>
</comments>
</file>

<file path=xl/sharedStrings.xml><?xml version="1.0" encoding="utf-8"?>
<sst xmlns="http://schemas.openxmlformats.org/spreadsheetml/2006/main" count="90" uniqueCount="59">
  <si>
    <t>Time Value of Money</t>
  </si>
  <si>
    <t xml:space="preserve"> </t>
  </si>
  <si>
    <t>TOTAL MONEY TO WITHDRAW EVERY YEAR:</t>
  </si>
  <si>
    <t>FV</t>
  </si>
  <si>
    <t>PMT</t>
  </si>
  <si>
    <t xml:space="preserve">PV </t>
  </si>
  <si>
    <t>I/Y</t>
  </si>
  <si>
    <t>N</t>
  </si>
  <si>
    <t>…</t>
  </si>
  <si>
    <t>PV=</t>
  </si>
  <si>
    <t>…….</t>
  </si>
  <si>
    <t>………</t>
  </si>
  <si>
    <t>……….</t>
  </si>
  <si>
    <t>…………</t>
  </si>
  <si>
    <t xml:space="preserve"> </t>
  </si>
  <si>
    <t>Calculate the first 5 years then use the (FV) results as the new PV for the next 6 years.</t>
  </si>
  <si>
    <t xml:space="preserve">TOTAL MONEY AFTER 12 YEARS: </t>
  </si>
  <si>
    <t>FV=?</t>
  </si>
  <si>
    <t xml:space="preserve">  </t>
  </si>
  <si>
    <t>&lt;--Given</t>
  </si>
  <si>
    <t xml:space="preserve"> &lt;--Given</t>
  </si>
  <si>
    <t xml:space="preserve"> &lt;--Given</t>
  </si>
  <si>
    <t xml:space="preserve"> </t>
  </si>
  <si>
    <t>Div Received</t>
  </si>
  <si>
    <t>ABC Corporation</t>
  </si>
  <si>
    <t>Net Income</t>
  </si>
  <si>
    <t>Depreciation</t>
  </si>
  <si>
    <t>Income Statement for Year Ending December 31</t>
  </si>
  <si>
    <t>Sales</t>
  </si>
  <si>
    <t>Cost of goods sold</t>
  </si>
  <si>
    <t>Operating Expenses</t>
  </si>
  <si>
    <t>EBIT</t>
  </si>
  <si>
    <t>EBT</t>
  </si>
  <si>
    <t>Less Interest Expense</t>
  </si>
  <si>
    <t>Less Income Taxes*</t>
  </si>
  <si>
    <t>Plus: Dividends</t>
  </si>
  <si>
    <t>Plus: Capital Gains</t>
  </si>
  <si>
    <t>Plus: Non-taxable dividends</t>
  </si>
  <si>
    <t>Cash Flows</t>
  </si>
  <si>
    <t>Deprerciation</t>
  </si>
  <si>
    <t>Dr. Mohammed R. Ahmed</t>
  </si>
  <si>
    <t>Input Area:</t>
  </si>
  <si>
    <t xml:space="preserve">     Total operating costs</t>
  </si>
  <si>
    <t>Income Statement</t>
  </si>
  <si>
    <t>Sales</t>
  </si>
  <si>
    <t>Operating Expenses</t>
  </si>
  <si>
    <t>Depreciation</t>
  </si>
  <si>
    <t>Interest Expense</t>
  </si>
  <si>
    <t>Dividends Received</t>
  </si>
  <si>
    <t>Capital Gains</t>
  </si>
  <si>
    <t>Cost of Goods Sold</t>
  </si>
  <si>
    <t>Taxrate</t>
  </si>
  <si>
    <t>Year</t>
  </si>
  <si>
    <t xml:space="preserve"> </t>
  </si>
  <si>
    <t>PV=600,000</t>
  </si>
  <si>
    <t>PV=350,000 in savings</t>
  </si>
  <si>
    <t>Excel</t>
  </si>
  <si>
    <t xml:space="preserve">  </t>
  </si>
  <si>
    <t xml:space="preserve">Excel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</si>
</sst>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%"/>
    <numFmt numFmtId="174" formatCode="0.000%"/>
    <numFmt numFmtId="175" formatCode="0.0000%"/>
    <numFmt numFmtId="176" formatCode="0.0000"/>
    <numFmt numFmtId="177" formatCode="0.00000"/>
    <numFmt numFmtId="178" formatCode="0.000000"/>
    <numFmt numFmtId="179" formatCode="0.0000000"/>
    <numFmt numFmtId="180" formatCode="0.000000%"/>
    <numFmt numFmtId="181" formatCode="0.000000000000000%"/>
    <numFmt numFmtId="182" formatCode="0.00000000000000%"/>
    <numFmt numFmtId="183" formatCode="0.0000000000000%"/>
    <numFmt numFmtId="184" formatCode="0.000000000000%"/>
    <numFmt numFmtId="185" formatCode="0.00000000000%"/>
    <numFmt numFmtId="186" formatCode="0.0000000000%"/>
    <numFmt numFmtId="187" formatCode="0.000000000%"/>
    <numFmt numFmtId="188" formatCode="0.00000000%"/>
    <numFmt numFmtId="189" formatCode="0.0000000%"/>
    <numFmt numFmtId="190" formatCode="0.00000%"/>
    <numFmt numFmtId="191" formatCode="[$-409]dddd\,\ mmmm\ dd\,\ yyyy"/>
    <numFmt numFmtId="192" formatCode="[$-409]mmmm\ d\,\ yyyy;@"/>
    <numFmt numFmtId="193" formatCode="m/d/yyyy;@"/>
    <numFmt numFmtId="194" formatCode="0.00;[Red]0.00"/>
    <numFmt numFmtId="195" formatCode="#,##0.00;[Red]#,##0.00"/>
    <numFmt numFmtId="196" formatCode="0.0"/>
    <numFmt numFmtId="197" formatCode="0.0000000000000000%"/>
    <numFmt numFmtId="198" formatCode="#,##0;[Red]#,##0"/>
    <numFmt numFmtId="199" formatCode="0;[Red]0"/>
    <numFmt numFmtId="200" formatCode="#,##0.0;[Red]#,##0.0"/>
    <numFmt numFmtId="201" formatCode="#,##0.000;[Red]#,##0.000"/>
    <numFmt numFmtId="202" formatCode="#,##0.0000;[Red]#,##0.0000"/>
    <numFmt numFmtId="203" formatCode="&quot;$&quot;#,##0;[Red]&quot;$&quot;#,##0"/>
    <numFmt numFmtId="204" formatCode="&quot;$&quot;#,##0"/>
    <numFmt numFmtId="205" formatCode="&quot;$&quot;#,##0.00"/>
    <numFmt numFmtId="206" formatCode="&quot;$&quot;#,##0.0_);[Red]\(&quot;$&quot;#,##0.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40"/>
      <name val="Arial"/>
      <family val="2"/>
    </font>
    <font>
      <b/>
      <sz val="10"/>
      <color indexed="57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204" fontId="0" fillId="0" borderId="0" xfId="0" applyNumberFormat="1" applyAlignment="1">
      <alignment/>
    </xf>
    <xf numFmtId="198" fontId="0" fillId="0" borderId="0" xfId="0" applyNumberFormat="1" applyAlignment="1">
      <alignment/>
    </xf>
    <xf numFmtId="203" fontId="0" fillId="33" borderId="0" xfId="0" applyNumberFormat="1" applyFont="1" applyFill="1" applyAlignment="1">
      <alignment/>
    </xf>
    <xf numFmtId="5" fontId="0" fillId="34" borderId="10" xfId="44" applyNumberFormat="1" applyFont="1" applyFill="1" applyBorder="1" applyAlignment="1">
      <alignment/>
    </xf>
    <xf numFmtId="198" fontId="0" fillId="0" borderId="0" xfId="0" applyNumberFormat="1" applyBorder="1" applyAlignment="1">
      <alignment/>
    </xf>
    <xf numFmtId="203" fontId="0" fillId="0" borderId="0" xfId="0" applyNumberFormat="1" applyAlignment="1">
      <alignment/>
    </xf>
    <xf numFmtId="198" fontId="0" fillId="0" borderId="11" xfId="0" applyNumberFormat="1" applyBorder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0" fillId="0" borderId="0" xfId="0" applyNumberFormat="1" applyFill="1" applyAlignment="1">
      <alignment/>
    </xf>
    <xf numFmtId="204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9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94" fontId="0" fillId="0" borderId="0" xfId="0" applyNumberFormat="1" applyAlignment="1">
      <alignment horizontal="left"/>
    </xf>
    <xf numFmtId="44" fontId="0" fillId="34" borderId="0" xfId="44" applyFont="1" applyFill="1" applyAlignment="1">
      <alignment horizontal="center"/>
    </xf>
    <xf numFmtId="195" fontId="0" fillId="0" borderId="0" xfId="44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0" fontId="3" fillId="0" borderId="15" xfId="0" applyFont="1" applyBorder="1" applyAlignment="1">
      <alignment horizontal="center"/>
    </xf>
    <xf numFmtId="0" fontId="0" fillId="37" borderId="0" xfId="0" applyFill="1" applyAlignment="1">
      <alignment/>
    </xf>
    <xf numFmtId="42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44" fontId="0" fillId="0" borderId="0" xfId="44" applyFont="1" applyFill="1" applyAlignment="1">
      <alignment horizontal="center"/>
    </xf>
    <xf numFmtId="44" fontId="0" fillId="0" borderId="0" xfId="44" applyFont="1" applyAlignment="1">
      <alignment horizontal="right"/>
    </xf>
    <xf numFmtId="0" fontId="11" fillId="38" borderId="0" xfId="0" applyFont="1" applyFill="1" applyAlignment="1">
      <alignment/>
    </xf>
    <xf numFmtId="3" fontId="0" fillId="0" borderId="0" xfId="0" applyNumberFormat="1" applyAlignment="1">
      <alignment/>
    </xf>
    <xf numFmtId="194" fontId="0" fillId="0" borderId="0" xfId="44" applyNumberFormat="1" applyFont="1" applyAlignment="1">
      <alignment horizontal="left"/>
    </xf>
    <xf numFmtId="194" fontId="0" fillId="0" borderId="0" xfId="44" applyNumberFormat="1" applyFont="1" applyFill="1" applyAlignment="1">
      <alignment horizontal="left"/>
    </xf>
    <xf numFmtId="195" fontId="3" fillId="0" borderId="0" xfId="44" applyNumberFormat="1" applyFont="1" applyAlignment="1">
      <alignment horizontal="right"/>
    </xf>
    <xf numFmtId="44" fontId="0" fillId="0" borderId="0" xfId="0" applyNumberFormat="1" applyAlignment="1">
      <alignment/>
    </xf>
    <xf numFmtId="44" fontId="12" fillId="0" borderId="0" xfId="44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39" borderId="0" xfId="0" applyFill="1" applyAlignment="1">
      <alignment/>
    </xf>
    <xf numFmtId="49" fontId="10" fillId="0" borderId="0" xfId="0" applyNumberFormat="1" applyFont="1" applyAlignment="1">
      <alignment/>
    </xf>
    <xf numFmtId="205" fontId="0" fillId="0" borderId="0" xfId="44" applyNumberFormat="1" applyFont="1" applyAlignment="1">
      <alignment horizontal="right"/>
    </xf>
    <xf numFmtId="195" fontId="0" fillId="34" borderId="0" xfId="44" applyNumberFormat="1" applyFont="1" applyFill="1" applyAlignment="1">
      <alignment horizontal="center"/>
    </xf>
    <xf numFmtId="173" fontId="0" fillId="0" borderId="0" xfId="59" applyNumberFormat="1" applyFont="1" applyAlignment="1">
      <alignment horizontal="center"/>
    </xf>
    <xf numFmtId="8" fontId="0" fillId="0" borderId="0" xfId="0" applyNumberFormat="1" applyAlignment="1">
      <alignment horizontal="right"/>
    </xf>
    <xf numFmtId="8" fontId="0" fillId="40" borderId="0" xfId="0" applyNumberFormat="1" applyFill="1" applyAlignment="1">
      <alignment horizontal="left"/>
    </xf>
    <xf numFmtId="8" fontId="0" fillId="40" borderId="0" xfId="0" applyNumberFormat="1" applyFill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/>
    </xf>
    <xf numFmtId="173" fontId="0" fillId="0" borderId="0" xfId="59" applyNumberFormat="1" applyFont="1" applyAlignment="1">
      <alignment horizontal="center"/>
    </xf>
    <xf numFmtId="44" fontId="0" fillId="34" borderId="0" xfId="44" applyFont="1" applyFill="1" applyAlignment="1">
      <alignment horizontal="center"/>
    </xf>
    <xf numFmtId="44" fontId="0" fillId="34" borderId="0" xfId="44" applyFont="1" applyFill="1" applyAlignment="1">
      <alignment horizontal="right"/>
    </xf>
    <xf numFmtId="44" fontId="0" fillId="0" borderId="0" xfId="44" applyFont="1" applyFill="1" applyAlignment="1">
      <alignment horizontal="center"/>
    </xf>
    <xf numFmtId="8" fontId="0" fillId="34" borderId="0" xfId="0" applyNumberFormat="1" applyFill="1" applyAlignment="1">
      <alignment/>
    </xf>
    <xf numFmtId="0" fontId="3" fillId="0" borderId="0" xfId="0" applyFont="1" applyAlignment="1">
      <alignment horizontal="center"/>
    </xf>
    <xf numFmtId="0" fontId="8" fillId="41" borderId="0" xfId="0" applyFont="1" applyFill="1" applyBorder="1" applyAlignment="1">
      <alignment horizontal="center"/>
    </xf>
    <xf numFmtId="0" fontId="9" fillId="41" borderId="12" xfId="0" applyFont="1" applyFill="1" applyBorder="1" applyAlignment="1">
      <alignment horizontal="center"/>
    </xf>
    <xf numFmtId="0" fontId="8" fillId="41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:C1"/>
    </sheetView>
  </sheetViews>
  <sheetFormatPr defaultColWidth="8.8515625" defaultRowHeight="12.75"/>
  <cols>
    <col min="1" max="1" width="22.421875" style="0" customWidth="1"/>
    <col min="2" max="2" width="16.7109375" style="3" customWidth="1"/>
    <col min="3" max="3" width="17.7109375" style="0" customWidth="1"/>
    <col min="4" max="4" width="10.00390625" style="0" customWidth="1"/>
  </cols>
  <sheetData>
    <row r="1" spans="1:5" ht="22.5">
      <c r="A1" s="65" t="s">
        <v>43</v>
      </c>
      <c r="B1" s="65"/>
      <c r="C1" s="65"/>
      <c r="D1" s="20"/>
      <c r="E1" s="22"/>
    </row>
    <row r="2" spans="1:5" ht="18.75" thickBot="1">
      <c r="A2" s="66" t="s">
        <v>40</v>
      </c>
      <c r="B2" s="66"/>
      <c r="C2" s="66"/>
      <c r="D2" s="21"/>
      <c r="E2" s="23"/>
    </row>
    <row r="3" spans="1:5" ht="13.5" thickTop="1">
      <c r="A3" s="10" t="s">
        <v>41</v>
      </c>
      <c r="B3" s="9"/>
      <c r="C3" s="9"/>
      <c r="D3" s="9"/>
      <c r="E3" s="9"/>
    </row>
    <row r="4" spans="1:3" ht="12.75">
      <c r="A4" s="11"/>
      <c r="B4" s="12"/>
      <c r="C4" s="12"/>
    </row>
    <row r="5" spans="1:3" ht="12.75">
      <c r="A5" s="11" t="s">
        <v>44</v>
      </c>
      <c r="B5" s="18">
        <v>6150000</v>
      </c>
      <c r="C5" s="12"/>
    </row>
    <row r="6" spans="1:3" ht="12.75">
      <c r="A6" s="11" t="s">
        <v>50</v>
      </c>
      <c r="B6" s="17">
        <v>1750000</v>
      </c>
      <c r="C6" s="12"/>
    </row>
    <row r="7" spans="1:3" ht="12.75">
      <c r="A7" s="11" t="s">
        <v>45</v>
      </c>
      <c r="B7" s="17">
        <v>1105000</v>
      </c>
      <c r="C7" s="12"/>
    </row>
    <row r="8" spans="1:3" ht="12.75">
      <c r="A8" s="11" t="s">
        <v>46</v>
      </c>
      <c r="B8" s="17">
        <v>520000</v>
      </c>
      <c r="C8" s="12"/>
    </row>
    <row r="9" spans="1:3" ht="12.75">
      <c r="A9" s="11" t="s">
        <v>47</v>
      </c>
      <c r="B9" s="17">
        <v>350000</v>
      </c>
      <c r="C9" s="12"/>
    </row>
    <row r="10" spans="1:3" ht="12.75">
      <c r="A10" s="11" t="s">
        <v>48</v>
      </c>
      <c r="B10" s="17">
        <v>275000</v>
      </c>
      <c r="C10" s="12"/>
    </row>
    <row r="11" spans="1:3" ht="12.75">
      <c r="A11" s="11" t="s">
        <v>49</v>
      </c>
      <c r="B11" s="17">
        <v>375000</v>
      </c>
      <c r="C11" s="12"/>
    </row>
    <row r="12" spans="1:3" ht="12.75">
      <c r="A12" s="11" t="s">
        <v>51</v>
      </c>
      <c r="B12" s="19">
        <v>0.34</v>
      </c>
      <c r="C12" s="12"/>
    </row>
    <row r="13" spans="1:3" ht="12.75">
      <c r="A13" s="11" t="s">
        <v>52</v>
      </c>
      <c r="B13" s="12">
        <v>2014</v>
      </c>
      <c r="C13" s="12"/>
    </row>
    <row r="14" spans="1:3" ht="12.75">
      <c r="A14" s="11"/>
      <c r="B14" s="12"/>
      <c r="C14" s="12"/>
    </row>
    <row r="15" spans="1:5" ht="12.75">
      <c r="A15" s="13"/>
      <c r="B15" s="14"/>
      <c r="C15" s="14"/>
      <c r="D15" s="14"/>
      <c r="E15" s="14"/>
    </row>
    <row r="16" ht="12.75"/>
    <row r="17" spans="1:2" ht="12.75">
      <c r="A17" s="64" t="s">
        <v>24</v>
      </c>
      <c r="B17" s="64"/>
    </row>
    <row r="18" spans="1:3" ht="12.75">
      <c r="A18" s="64" t="s">
        <v>27</v>
      </c>
      <c r="B18" s="64"/>
      <c r="C18" s="15">
        <f>+B13</f>
        <v>2014</v>
      </c>
    </row>
    <row r="19" ht="12.75"/>
    <row r="20" spans="1:3" ht="12.75">
      <c r="A20" t="s">
        <v>28</v>
      </c>
      <c r="B20" s="7">
        <f>+B5</f>
        <v>6150000</v>
      </c>
      <c r="C20" t="s">
        <v>19</v>
      </c>
    </row>
    <row r="21" ht="12.75"/>
    <row r="22" spans="1:3" ht="12.75">
      <c r="A22" t="s">
        <v>29</v>
      </c>
      <c r="B22" s="3">
        <f>+B6</f>
        <v>1750000</v>
      </c>
      <c r="C22" t="s">
        <v>21</v>
      </c>
    </row>
    <row r="23" spans="1:3" ht="12.75">
      <c r="A23" t="s">
        <v>30</v>
      </c>
      <c r="B23" s="3">
        <f>+B7</f>
        <v>1105000</v>
      </c>
      <c r="C23" t="s">
        <v>20</v>
      </c>
    </row>
    <row r="24" spans="1:3" ht="12.75">
      <c r="A24" t="s">
        <v>26</v>
      </c>
      <c r="B24" s="8">
        <f>+B8</f>
        <v>520000</v>
      </c>
      <c r="C24" t="s">
        <v>20</v>
      </c>
    </row>
    <row r="25" spans="1:2" ht="12.75">
      <c r="A25" t="s">
        <v>42</v>
      </c>
      <c r="B25" s="7">
        <f>SUM(B22:B24)</f>
        <v>3375000</v>
      </c>
    </row>
    <row r="26" spans="1:2" ht="12.75">
      <c r="A26" t="s">
        <v>31</v>
      </c>
      <c r="B26" s="3">
        <f>SUM(B20-B25)</f>
        <v>2775000</v>
      </c>
    </row>
    <row r="27" spans="1:4" ht="12.75">
      <c r="A27" t="s">
        <v>33</v>
      </c>
      <c r="B27" s="6">
        <f>+B9</f>
        <v>350000</v>
      </c>
      <c r="C27" t="s">
        <v>20</v>
      </c>
      <c r="D27" t="s">
        <v>23</v>
      </c>
    </row>
    <row r="28" spans="1:5" ht="12.75">
      <c r="A28" t="s">
        <v>35</v>
      </c>
      <c r="B28" s="6">
        <f>+C28</f>
        <v>82500.00000000001</v>
      </c>
      <c r="C28" s="2">
        <f>(1-0.7)*D28</f>
        <v>82500.00000000001</v>
      </c>
      <c r="D28" s="2">
        <f>+B10</f>
        <v>275000</v>
      </c>
      <c r="E28" s="2">
        <f>(D28-C28)</f>
        <v>192500</v>
      </c>
    </row>
    <row r="29" spans="1:4" ht="12.75">
      <c r="A29" t="s">
        <v>36</v>
      </c>
      <c r="B29" s="6">
        <f>+B11</f>
        <v>375000</v>
      </c>
      <c r="C29" s="2" t="s">
        <v>22</v>
      </c>
      <c r="D29" s="2" t="s">
        <v>22</v>
      </c>
    </row>
    <row r="30" spans="1:2" ht="12.75">
      <c r="A30" t="s">
        <v>32</v>
      </c>
      <c r="B30" s="7">
        <f>SUM(B26-B27+B28+B29)</f>
        <v>2882500</v>
      </c>
    </row>
    <row r="31" spans="1:2" ht="12.75">
      <c r="A31" t="s">
        <v>34</v>
      </c>
      <c r="B31" s="6">
        <f>(B30*B12)</f>
        <v>980050.0000000001</v>
      </c>
    </row>
    <row r="32" spans="1:2" ht="12.75">
      <c r="A32" t="s">
        <v>37</v>
      </c>
      <c r="B32" s="6">
        <f>+E28</f>
        <v>192500</v>
      </c>
    </row>
    <row r="33" spans="1:2" ht="13.5" thickBot="1">
      <c r="A33" t="s">
        <v>25</v>
      </c>
      <c r="B33" s="5">
        <f>SUM(B30-B31+B32)</f>
        <v>2094950</v>
      </c>
    </row>
    <row r="34" spans="1:2" ht="12.75">
      <c r="A34" t="s">
        <v>39</v>
      </c>
      <c r="B34" s="3">
        <f>+B24</f>
        <v>520000</v>
      </c>
    </row>
    <row r="35" spans="1:2" ht="12.75">
      <c r="A35" t="s">
        <v>38</v>
      </c>
      <c r="B35" s="4">
        <f>(B33+B34)</f>
        <v>2614950</v>
      </c>
    </row>
    <row r="36" ht="12.75">
      <c r="A36" s="1"/>
    </row>
  </sheetData>
  <sheetProtection/>
  <mergeCells count="4">
    <mergeCell ref="A17:B17"/>
    <mergeCell ref="A18:B18"/>
    <mergeCell ref="A1:C1"/>
    <mergeCell ref="A2:C2"/>
  </mergeCells>
  <printOptions/>
  <pageMargins left="0.75" right="0.75" top="1" bottom="1" header="0.5" footer="0.5"/>
  <pageSetup horizontalDpi="300" verticalDpi="300" orientation="portrait" scale="9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8">
      <selection activeCell="A1" sqref="A1:C1"/>
    </sheetView>
  </sheetViews>
  <sheetFormatPr defaultColWidth="8.8515625" defaultRowHeight="12.75"/>
  <cols>
    <col min="1" max="1" width="14.140625" style="0" customWidth="1"/>
    <col min="2" max="2" width="12.8515625" style="0" customWidth="1"/>
    <col min="3" max="3" width="12.140625" style="0" customWidth="1"/>
    <col min="4" max="4" width="12.7109375" style="0" customWidth="1"/>
    <col min="5" max="5" width="15.28125" style="0" customWidth="1"/>
    <col min="6" max="6" width="14.8515625" style="0" customWidth="1"/>
    <col min="7" max="7" width="24.28125" style="0" customWidth="1"/>
    <col min="8" max="8" width="12.28125" style="0" customWidth="1"/>
    <col min="9" max="9" width="11.8515625" style="0" customWidth="1"/>
    <col min="10" max="10" width="12.00390625" style="0" customWidth="1"/>
    <col min="11" max="11" width="15.8515625" style="0" customWidth="1"/>
    <col min="12" max="12" width="15.7109375" style="0" customWidth="1"/>
    <col min="13" max="13" width="14.7109375" style="0" customWidth="1"/>
    <col min="14" max="16" width="13.7109375" style="0" customWidth="1"/>
  </cols>
  <sheetData>
    <row r="1" spans="1:5" ht="22.5">
      <c r="A1" s="67" t="s">
        <v>0</v>
      </c>
      <c r="B1" s="67"/>
      <c r="C1" s="67"/>
      <c r="E1" s="22"/>
    </row>
    <row r="2" spans="1:5" ht="18.75" thickBot="1">
      <c r="A2" s="66" t="s">
        <v>40</v>
      </c>
      <c r="B2" s="66"/>
      <c r="C2" s="66"/>
      <c r="D2" s="21"/>
      <c r="E2" s="23"/>
    </row>
    <row r="3" spans="1:5" ht="12.75">
      <c r="A3" s="10" t="s">
        <v>41</v>
      </c>
      <c r="B3" s="9"/>
      <c r="C3" s="9"/>
      <c r="D3" s="9"/>
      <c r="E3" s="9"/>
    </row>
    <row r="5" ht="15.75">
      <c r="A5" s="48"/>
    </row>
    <row r="6" ht="12.75" customHeight="1"/>
    <row r="7" spans="1:13" s="29" customFormat="1" ht="12.75" customHeight="1">
      <c r="A7" s="29" t="s">
        <v>54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2" t="s">
        <v>17</v>
      </c>
      <c r="M7" s="41"/>
    </row>
    <row r="8" spans="2:13" s="29" customFormat="1" ht="12.75" customHeight="1"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  <c r="M8" s="41"/>
    </row>
    <row r="9" ht="12.75" customHeight="1">
      <c r="L9" s="12" t="s">
        <v>18</v>
      </c>
    </row>
    <row r="10" spans="2:12" ht="12.75" customHeight="1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12" t="s">
        <v>53</v>
      </c>
    </row>
    <row r="11" spans="1:12" s="24" customFormat="1" ht="12.75" customHeight="1">
      <c r="A11" s="24">
        <v>0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 t="s">
        <v>10</v>
      </c>
      <c r="J11" s="24" t="s">
        <v>11</v>
      </c>
      <c r="K11" s="24">
        <v>10</v>
      </c>
      <c r="L11" s="36" t="s">
        <v>53</v>
      </c>
    </row>
    <row r="12" s="24" customFormat="1" ht="12.75" customHeight="1">
      <c r="L12" s="36" t="s">
        <v>53</v>
      </c>
    </row>
    <row r="13" spans="2:12" s="24" customFormat="1" ht="12.75" customHeight="1">
      <c r="B13" s="16" t="s">
        <v>7</v>
      </c>
      <c r="C13" s="16" t="s">
        <v>6</v>
      </c>
      <c r="D13" s="16" t="s">
        <v>5</v>
      </c>
      <c r="E13" s="16" t="s">
        <v>4</v>
      </c>
      <c r="F13" s="16" t="s">
        <v>3</v>
      </c>
      <c r="L13" s="36"/>
    </row>
    <row r="14" spans="2:12" s="24" customFormat="1" ht="12.75" customHeight="1">
      <c r="B14" s="26">
        <v>10</v>
      </c>
      <c r="C14" s="51">
        <v>0.105</v>
      </c>
      <c r="D14" s="32">
        <v>-600000</v>
      </c>
      <c r="E14" s="46">
        <v>0</v>
      </c>
      <c r="F14" s="30">
        <v>1628448.51</v>
      </c>
      <c r="G14" s="53">
        <f>FV(C14,B14,0,D14,0)</f>
        <v>1628448.507964935</v>
      </c>
      <c r="L14" s="36"/>
    </row>
    <row r="15" spans="2:7" ht="12.75">
      <c r="B15" s="26"/>
      <c r="C15" s="26"/>
      <c r="D15" s="26"/>
      <c r="E15" s="45"/>
      <c r="F15" s="26"/>
      <c r="G15" s="58" t="s">
        <v>58</v>
      </c>
    </row>
    <row r="16" ht="12.75" customHeight="1"/>
    <row r="17" ht="12.75" customHeight="1">
      <c r="H17" s="44"/>
    </row>
    <row r="18" spans="1:13" s="29" customFormat="1" ht="12.75" customHeight="1">
      <c r="A18" s="29" t="s">
        <v>55</v>
      </c>
      <c r="B18" s="41"/>
      <c r="C18" s="41"/>
      <c r="D18" s="41"/>
      <c r="E18" s="41"/>
      <c r="F18" s="43" t="s">
        <v>53</v>
      </c>
      <c r="G18" s="41"/>
      <c r="H18" s="41"/>
      <c r="I18" s="41"/>
      <c r="J18" s="41"/>
      <c r="K18" s="41"/>
      <c r="L18" s="42" t="s">
        <v>17</v>
      </c>
      <c r="M18" s="41"/>
    </row>
    <row r="19" spans="2:13" s="29" customFormat="1" ht="12.75" customHeight="1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2"/>
      <c r="M19" s="41"/>
    </row>
    <row r="20" spans="2:12" ht="12.75" customHeight="1">
      <c r="B20" s="40">
        <v>10000</v>
      </c>
      <c r="C20" s="40">
        <v>10000</v>
      </c>
      <c r="D20" s="40">
        <v>10000</v>
      </c>
      <c r="E20" s="40">
        <v>10000</v>
      </c>
      <c r="F20" s="40">
        <v>10000</v>
      </c>
      <c r="G20" s="40">
        <v>15000</v>
      </c>
      <c r="H20" s="40">
        <v>15000</v>
      </c>
      <c r="I20" s="40">
        <v>15000</v>
      </c>
      <c r="J20" s="40">
        <v>15000</v>
      </c>
      <c r="K20" s="40">
        <v>15000</v>
      </c>
      <c r="L20" s="12"/>
    </row>
    <row r="21" spans="2:12" ht="12.75" customHeight="1">
      <c r="B21" s="34"/>
      <c r="C21" s="34"/>
      <c r="D21" s="34"/>
      <c r="E21" s="34"/>
      <c r="F21" s="34"/>
      <c r="G21" s="39"/>
      <c r="H21" s="39"/>
      <c r="I21" s="39"/>
      <c r="J21" s="39"/>
      <c r="K21" s="39"/>
      <c r="L21" s="12"/>
    </row>
    <row r="22" spans="1:12" s="24" customFormat="1" ht="12.75" customHeight="1">
      <c r="A22" s="24">
        <v>0</v>
      </c>
      <c r="B22" s="24">
        <v>1</v>
      </c>
      <c r="C22" s="24">
        <v>2</v>
      </c>
      <c r="D22" s="24">
        <v>3</v>
      </c>
      <c r="E22" s="24" t="s">
        <v>12</v>
      </c>
      <c r="F22" s="24">
        <v>5</v>
      </c>
      <c r="G22" s="24">
        <v>7</v>
      </c>
      <c r="H22" s="24">
        <v>8</v>
      </c>
      <c r="I22" s="24">
        <v>9</v>
      </c>
      <c r="J22" s="24" t="s">
        <v>13</v>
      </c>
      <c r="K22" s="24">
        <v>10</v>
      </c>
      <c r="L22" s="36"/>
    </row>
    <row r="23" s="24" customFormat="1" ht="12.75" customHeight="1">
      <c r="L23" s="36"/>
    </row>
    <row r="24" s="24" customFormat="1" ht="12.75" customHeight="1">
      <c r="L24" s="36"/>
    </row>
    <row r="25" spans="1:12" s="24" customFormat="1" ht="12.75" customHeight="1">
      <c r="A25" s="16"/>
      <c r="B25" s="16" t="s">
        <v>7</v>
      </c>
      <c r="C25" s="16" t="s">
        <v>6</v>
      </c>
      <c r="D25" s="16" t="s">
        <v>5</v>
      </c>
      <c r="E25" s="16" t="s">
        <v>4</v>
      </c>
      <c r="F25" s="33" t="s">
        <v>3</v>
      </c>
      <c r="G25" s="16" t="s">
        <v>7</v>
      </c>
      <c r="H25" s="16" t="s">
        <v>6</v>
      </c>
      <c r="I25" s="16" t="s">
        <v>5</v>
      </c>
      <c r="J25" s="16" t="s">
        <v>4</v>
      </c>
      <c r="K25" s="16" t="s">
        <v>3</v>
      </c>
      <c r="L25" s="36"/>
    </row>
    <row r="26" spans="1:12" s="24" customFormat="1" ht="12.75" customHeight="1">
      <c r="A26" s="26"/>
      <c r="B26" s="26">
        <v>5</v>
      </c>
      <c r="C26" s="59">
        <v>0.035</v>
      </c>
      <c r="D26" s="25">
        <v>-350000</v>
      </c>
      <c r="E26" s="37">
        <v>-10000</v>
      </c>
      <c r="F26" s="38">
        <v>469314.87</v>
      </c>
      <c r="G26" s="26">
        <v>5</v>
      </c>
      <c r="H26" s="51">
        <v>0.035</v>
      </c>
      <c r="I26" s="49">
        <f>F26*-1</f>
        <v>-469314.87</v>
      </c>
      <c r="J26" s="62">
        <v>-15000</v>
      </c>
      <c r="K26" s="30">
        <v>637834.8</v>
      </c>
      <c r="L26" s="36"/>
    </row>
    <row r="27" spans="3:12" s="24" customFormat="1" ht="12.75" customHeight="1">
      <c r="C27" s="56" t="s">
        <v>1</v>
      </c>
      <c r="E27" s="57" t="s">
        <v>58</v>
      </c>
      <c r="F27" s="60">
        <f>FV(C26,B26,E26,D26,0)</f>
        <v>469314.865732656</v>
      </c>
      <c r="H27" s="24" t="s">
        <v>14</v>
      </c>
      <c r="J27" s="57" t="s">
        <v>58</v>
      </c>
      <c r="K27" s="61">
        <f>FV(H26,G26,J26,I26,0)</f>
        <v>637835.832269818</v>
      </c>
      <c r="L27" s="36"/>
    </row>
    <row r="28" spans="6:12" s="24" customFormat="1" ht="12.75" customHeight="1">
      <c r="F28" s="52" t="s">
        <v>1</v>
      </c>
      <c r="G28" s="24" t="s">
        <v>57</v>
      </c>
      <c r="L28" s="36"/>
    </row>
    <row r="29" ht="12.75">
      <c r="A29" t="s">
        <v>15</v>
      </c>
    </row>
    <row r="30" spans="11:12" ht="12.75">
      <c r="K30" s="24" t="s">
        <v>16</v>
      </c>
      <c r="L30" s="63">
        <f>(G14+K26)</f>
        <v>2266283.307964935</v>
      </c>
    </row>
    <row r="31" ht="12.75">
      <c r="L31" t="s">
        <v>53</v>
      </c>
    </row>
    <row r="33" spans="1:2" ht="12.75">
      <c r="A33" s="28" t="s">
        <v>9</v>
      </c>
      <c r="B33" s="35">
        <f>(F14+K26)*-1</f>
        <v>-2266283.31</v>
      </c>
    </row>
    <row r="35" spans="2:12" ht="12.7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12"/>
    </row>
    <row r="36" spans="1:11" s="24" customFormat="1" ht="12.75">
      <c r="A36" s="24">
        <v>0</v>
      </c>
      <c r="B36" s="24">
        <v>1</v>
      </c>
      <c r="C36" s="24">
        <v>2</v>
      </c>
      <c r="D36" s="24">
        <v>3</v>
      </c>
      <c r="E36" s="24">
        <v>4</v>
      </c>
      <c r="F36" s="24">
        <v>5</v>
      </c>
      <c r="G36" s="24" t="s">
        <v>8</v>
      </c>
      <c r="H36" s="24" t="s">
        <v>8</v>
      </c>
      <c r="I36" s="24" t="s">
        <v>8</v>
      </c>
      <c r="J36" s="24" t="s">
        <v>8</v>
      </c>
      <c r="K36" s="24">
        <v>20</v>
      </c>
    </row>
    <row r="37" spans="2:12" s="24" customFormat="1" ht="12.7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9" spans="2:6" ht="12.75">
      <c r="B39" s="16" t="s">
        <v>7</v>
      </c>
      <c r="C39" s="16" t="s">
        <v>6</v>
      </c>
      <c r="D39" s="16" t="s">
        <v>5</v>
      </c>
      <c r="E39" s="16" t="s">
        <v>4</v>
      </c>
      <c r="F39" s="33" t="s">
        <v>3</v>
      </c>
    </row>
    <row r="40" spans="2:6" s="26" customFormat="1" ht="12.75">
      <c r="B40" s="26">
        <v>20</v>
      </c>
      <c r="C40" s="51">
        <v>0.035</v>
      </c>
      <c r="D40" s="32">
        <f>+B33</f>
        <v>-2266283.31</v>
      </c>
      <c r="E40" s="50">
        <v>159458.11</v>
      </c>
      <c r="F40" s="31">
        <v>0</v>
      </c>
    </row>
    <row r="41" spans="2:12" ht="12.75">
      <c r="B41" s="12"/>
      <c r="C41" s="12"/>
      <c r="D41" s="12"/>
      <c r="E41" s="12"/>
      <c r="F41" s="12"/>
      <c r="K41" s="24" t="s">
        <v>2</v>
      </c>
      <c r="L41" s="30">
        <f>+E40</f>
        <v>159458.11</v>
      </c>
    </row>
    <row r="42" spans="4:5" ht="12.75">
      <c r="D42" s="55" t="s">
        <v>56</v>
      </c>
      <c r="E42" s="54">
        <f>PMT(C40,B40,D40,0,0)</f>
        <v>159458.1339870008</v>
      </c>
    </row>
  </sheetData>
  <sheetProtection/>
  <mergeCells count="2">
    <mergeCell ref="A1:C1"/>
    <mergeCell ref="A2:C2"/>
  </mergeCells>
  <printOptions/>
  <pageMargins left="0.25" right="0.25" top="1" bottom="1" header="0.5" footer="0.5"/>
  <pageSetup horizontalDpi="300" verticalDpi="3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</dc:title>
  <dc:subject/>
  <dc:creator>Dr. Mohammed Ahmed</dc:creator>
  <cp:keywords/>
  <dc:description/>
  <cp:lastModifiedBy>Microsoft Office User</cp:lastModifiedBy>
  <cp:lastPrinted>2015-02-15T16:57:28Z</cp:lastPrinted>
  <dcterms:created xsi:type="dcterms:W3CDTF">2002-06-25T18:04:52Z</dcterms:created>
  <dcterms:modified xsi:type="dcterms:W3CDTF">2021-06-05T15:23:18Z</dcterms:modified>
  <cp:category/>
  <cp:version/>
  <cp:contentType/>
  <cp:contentStatus/>
</cp:coreProperties>
</file>