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0720" windowHeight="16860" activeTab="0"/>
  </bookViews>
  <sheets>
    <sheet name="Capital Budgeting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<sst xmlns="http://schemas.openxmlformats.org/spreadsheetml/2006/main" count="55" uniqueCount="41">
  <si>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Net Present Value</t>
  </si>
  <si>
    <t>Depreciation</t>
  </si>
  <si>
    <t>Tax rate</t>
  </si>
  <si>
    <t xml:space="preserve"> </t>
  </si>
  <si>
    <t>Input Area:</t>
  </si>
  <si>
    <t>Year-1</t>
  </si>
  <si>
    <t>Year-2</t>
  </si>
  <si>
    <t>Year-3</t>
  </si>
  <si>
    <t>Year-4</t>
  </si>
  <si>
    <t>Cost of Capital</t>
  </si>
  <si>
    <t>Residual Value</t>
  </si>
  <si>
    <t>Net Working Capital</t>
  </si>
  <si>
    <t>Cost of Equipment</t>
  </si>
  <si>
    <t>Cash Outflows:</t>
  </si>
  <si>
    <t>Year - 0</t>
  </si>
  <si>
    <t>Networking Capital</t>
  </si>
  <si>
    <t>Total Investment Outlays</t>
  </si>
  <si>
    <t>Cash Inflows:</t>
  </si>
  <si>
    <t>Year-0</t>
  </si>
  <si>
    <t>Depreciation rate</t>
  </si>
  <si>
    <t>EBT</t>
  </si>
  <si>
    <t>Tax</t>
  </si>
  <si>
    <t>EAT</t>
  </si>
  <si>
    <t>Add Depreciation</t>
  </si>
  <si>
    <t>Taxes(40%)</t>
  </si>
  <si>
    <t>Internal Rate of Return</t>
  </si>
  <si>
    <t>Capital Budgeting Analysis</t>
  </si>
  <si>
    <t>Timeline</t>
  </si>
  <si>
    <t>Dr. Mohammed R. Ahmed</t>
  </si>
  <si>
    <t>Modified Internal Rate of Return</t>
  </si>
  <si>
    <t>Profitability Index</t>
  </si>
  <si>
    <t>Decision Criteria:</t>
  </si>
  <si>
    <t>Required Rate of Return</t>
  </si>
  <si>
    <r>
      <t xml:space="preserve">Annual Before Tax Cash flows                 </t>
    </r>
    <r>
      <rPr>
        <b/>
        <sz val="10"/>
        <rFont val="Calibri"/>
        <family val="2"/>
      </rPr>
      <t>→</t>
    </r>
  </si>
  <si>
    <t>Cost Savings or Cash inflows</t>
  </si>
  <si>
    <t>Terminal Year Cash flows</t>
  </si>
  <si>
    <t>Net Operating Cash flows</t>
  </si>
  <si>
    <t>Terminal Year cash flows:</t>
  </si>
  <si>
    <t>Project</t>
  </si>
  <si>
    <r>
      <t xml:space="preserve">Depreciation Rate                                      </t>
    </r>
    <r>
      <rPr>
        <b/>
        <sz val="10"/>
        <rFont val="Calibri"/>
        <family val="2"/>
      </rPr>
      <t>→</t>
    </r>
  </si>
  <si>
    <t>Pay Back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</si>
</sst>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0.0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"/>
    <numFmt numFmtId="172" formatCode="0.0000"/>
    <numFmt numFmtId="173" formatCode="0.000000000000000%"/>
    <numFmt numFmtId="174" formatCode="0.0"/>
    <numFmt numFmtId="175" formatCode="0.000%"/>
    <numFmt numFmtId="176" formatCode="0.000000"/>
    <numFmt numFmtId="177" formatCode="0.00000%"/>
    <numFmt numFmtId="178" formatCode="_(* #,##0.000_);_(* \(#,##0.000\);_(* &quot;-&quot;??_);_(@_)"/>
    <numFmt numFmtId="179" formatCode="_(* #,##0.0000_);_(* \(#,##0.0000\);_(* &quot;-&quot;??_);_(@_)"/>
    <numFmt numFmtId="180" formatCode="0.0000000"/>
    <numFmt numFmtId="181" formatCode="0.0000000000000000000%"/>
    <numFmt numFmtId="182" formatCode="#,##0.000"/>
    <numFmt numFmtId="183" formatCode="&quot;$&quot;#,##0.0"/>
    <numFmt numFmtId="184" formatCode="#,##0.0_);[Red]\(#,##0.0\)"/>
    <numFmt numFmtId="185" formatCode="0.0000000000"/>
    <numFmt numFmtId="186" formatCode="0.00000000000"/>
    <numFmt numFmtId="187" formatCode="0.000000000"/>
    <numFmt numFmtId="188" formatCode="0.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3"/>
      <name val="Arial"/>
      <family val="2"/>
    </font>
    <font>
      <b/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626D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4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40" fontId="0" fillId="0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8" fontId="2" fillId="35" borderId="0" xfId="0" applyNumberFormat="1" applyFont="1" applyFill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8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0" fillId="35" borderId="0" xfId="0" applyFill="1" applyAlignment="1">
      <alignment/>
    </xf>
    <xf numFmtId="8" fontId="0" fillId="35" borderId="0" xfId="0" applyNumberFormat="1" applyFill="1" applyAlignment="1">
      <alignment/>
    </xf>
    <xf numFmtId="38" fontId="0" fillId="35" borderId="0" xfId="0" applyNumberFormat="1" applyFill="1" applyAlignment="1">
      <alignment/>
    </xf>
    <xf numFmtId="6" fontId="0" fillId="35" borderId="0" xfId="0" applyNumberFormat="1" applyFill="1" applyAlignment="1">
      <alignment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10" fontId="1" fillId="0" borderId="0" xfId="59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Fill="1" applyAlignment="1">
      <alignment horizontal="center"/>
    </xf>
    <xf numFmtId="10" fontId="47" fillId="0" borderId="0" xfId="0" applyNumberFormat="1" applyFont="1" applyFill="1" applyAlignment="1">
      <alignment/>
    </xf>
    <xf numFmtId="165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6" borderId="15" xfId="0" applyNumberFormat="1" applyFont="1" applyFill="1" applyBorder="1" applyAlignment="1">
      <alignment horizontal="center"/>
    </xf>
    <xf numFmtId="0" fontId="3" fillId="36" borderId="16" xfId="0" applyNumberFormat="1" applyFont="1" applyFill="1" applyBorder="1" applyAlignment="1">
      <alignment horizontal="center"/>
    </xf>
    <xf numFmtId="0" fontId="3" fillId="36" borderId="17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6" fontId="1" fillId="36" borderId="16" xfId="0" applyNumberFormat="1" applyFont="1" applyFill="1" applyBorder="1" applyAlignment="1">
      <alignment horizontal="center"/>
    </xf>
    <xf numFmtId="6" fontId="1" fillId="36" borderId="17" xfId="0" applyNumberFormat="1" applyFont="1" applyFill="1" applyBorder="1" applyAlignment="1">
      <alignment horizontal="center"/>
    </xf>
    <xf numFmtId="6" fontId="1" fillId="36" borderId="15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8</xdr:row>
      <xdr:rowOff>76200</xdr:rowOff>
    </xdr:from>
    <xdr:to>
      <xdr:col>8</xdr:col>
      <xdr:colOff>495300</xdr:colOff>
      <xdr:row>13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62700" y="1571625"/>
          <a:ext cx="1609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Change any one of the variables in the maroon color to see the impact on the NPV.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0" zoomScaleNormal="110" zoomScalePageLayoutView="0" workbookViewId="0" topLeftCell="A1">
      <selection activeCell="A1" sqref="A1:F1"/>
    </sheetView>
  </sheetViews>
  <sheetFormatPr defaultColWidth="8.8515625" defaultRowHeight="12.75"/>
  <cols>
    <col min="1" max="1" width="30.421875" style="0" customWidth="1"/>
    <col min="2" max="3" width="12.28125" style="0" customWidth="1"/>
    <col min="4" max="11" width="11.421875" style="0" customWidth="1"/>
  </cols>
  <sheetData>
    <row r="1" spans="1:6" ht="22.5">
      <c r="A1" s="48" t="s">
        <v>26</v>
      </c>
      <c r="B1" s="49"/>
      <c r="C1" s="49"/>
      <c r="D1" s="49"/>
      <c r="E1" s="49"/>
      <c r="F1" s="50"/>
    </row>
    <row r="2" spans="1:6" ht="18.75" thickBot="1">
      <c r="A2" s="51" t="s">
        <v>28</v>
      </c>
      <c r="B2" s="52"/>
      <c r="C2" s="52"/>
      <c r="D2" s="52"/>
      <c r="E2" s="52"/>
      <c r="F2" s="53"/>
    </row>
    <row r="3" spans="1:6" ht="12.75">
      <c r="A3" s="41" t="s">
        <v>4</v>
      </c>
      <c r="B3" s="42"/>
      <c r="C3" s="42"/>
      <c r="D3" s="42"/>
      <c r="E3" s="42"/>
      <c r="F3" s="42"/>
    </row>
    <row r="4" spans="1:6" ht="12.75">
      <c r="A4" s="15"/>
      <c r="B4" s="43" t="s">
        <v>38</v>
      </c>
      <c r="C4" s="40" t="s">
        <v>5</v>
      </c>
      <c r="D4" s="40" t="s">
        <v>6</v>
      </c>
      <c r="E4" s="40" t="s">
        <v>7</v>
      </c>
      <c r="F4" s="40" t="s">
        <v>8</v>
      </c>
    </row>
    <row r="5" spans="1:6" ht="12.75">
      <c r="A5" s="15" t="s">
        <v>32</v>
      </c>
      <c r="B5" s="39">
        <v>0.1</v>
      </c>
      <c r="C5" s="16"/>
      <c r="D5" s="16"/>
      <c r="E5" s="16"/>
      <c r="F5" s="16"/>
    </row>
    <row r="6" spans="1:6" ht="12.75">
      <c r="A6" s="15" t="s">
        <v>9</v>
      </c>
      <c r="B6" s="44">
        <v>0.1</v>
      </c>
      <c r="C6" s="17" t="s">
        <v>3</v>
      </c>
      <c r="D6" s="17"/>
      <c r="E6" s="17"/>
      <c r="F6" s="17"/>
    </row>
    <row r="7" spans="1:6" ht="12.75">
      <c r="A7" s="15" t="s">
        <v>2</v>
      </c>
      <c r="B7" s="44">
        <v>0.4</v>
      </c>
      <c r="C7" s="18" t="s">
        <v>3</v>
      </c>
      <c r="D7" s="17"/>
      <c r="E7" s="17"/>
      <c r="F7" s="17"/>
    </row>
    <row r="8" spans="1:6" ht="12.75">
      <c r="A8" s="15" t="s">
        <v>10</v>
      </c>
      <c r="B8" s="45">
        <v>45000</v>
      </c>
      <c r="C8" s="18" t="s">
        <v>3</v>
      </c>
      <c r="D8" s="17"/>
      <c r="E8" s="17"/>
      <c r="F8" s="17"/>
    </row>
    <row r="9" spans="1:6" ht="12.75">
      <c r="A9" s="15" t="s">
        <v>11</v>
      </c>
      <c r="B9" s="45">
        <v>25000</v>
      </c>
      <c r="C9" s="18" t="s">
        <v>3</v>
      </c>
      <c r="D9" s="17"/>
      <c r="E9" s="17"/>
      <c r="F9" s="17"/>
    </row>
    <row r="10" spans="1:6" ht="12.75">
      <c r="A10" s="15" t="s">
        <v>12</v>
      </c>
      <c r="B10" s="45">
        <v>300000</v>
      </c>
      <c r="C10" s="18"/>
      <c r="D10" s="17"/>
      <c r="E10" s="17"/>
      <c r="F10" s="17"/>
    </row>
    <row r="11" spans="1:7" ht="13.5">
      <c r="A11" s="54" t="s">
        <v>39</v>
      </c>
      <c r="B11" s="54"/>
      <c r="C11" s="46">
        <v>0.3333</v>
      </c>
      <c r="D11" s="46">
        <v>0.4445</v>
      </c>
      <c r="E11" s="46">
        <v>0.1481</v>
      </c>
      <c r="F11" s="46">
        <v>0.0741</v>
      </c>
      <c r="G11" s="47" t="s">
        <v>3</v>
      </c>
    </row>
    <row r="12" spans="1:6" ht="13.5">
      <c r="A12" s="54" t="s">
        <v>33</v>
      </c>
      <c r="B12" s="54"/>
      <c r="C12" s="45">
        <v>145000</v>
      </c>
      <c r="D12" s="45">
        <v>145000</v>
      </c>
      <c r="E12" s="45">
        <v>145000</v>
      </c>
      <c r="F12" s="45">
        <v>145000</v>
      </c>
    </row>
    <row r="13" spans="2:6" ht="12.75">
      <c r="B13" s="4" t="s">
        <v>3</v>
      </c>
      <c r="C13" s="5"/>
      <c r="D13" s="6"/>
      <c r="E13" s="6"/>
      <c r="F13" s="6"/>
    </row>
    <row r="14" spans="1:6" ht="12.75">
      <c r="A14" s="12" t="s">
        <v>13</v>
      </c>
      <c r="B14" s="14" t="s">
        <v>14</v>
      </c>
      <c r="C14" s="13"/>
      <c r="D14" s="13"/>
      <c r="E14" s="13"/>
      <c r="F14" s="13"/>
    </row>
    <row r="15" spans="1:6" ht="12.75">
      <c r="A15" s="1" t="s">
        <v>12</v>
      </c>
      <c r="B15" s="7">
        <f>+B10</f>
        <v>300000</v>
      </c>
      <c r="C15" s="28" t="str">
        <f>+C9</f>
        <v> </v>
      </c>
      <c r="D15" s="25"/>
      <c r="E15" s="25"/>
      <c r="F15" s="25"/>
    </row>
    <row r="16" spans="1:6" ht="12.75">
      <c r="A16" s="1" t="s">
        <v>15</v>
      </c>
      <c r="B16" s="7">
        <f>+B9</f>
        <v>25000</v>
      </c>
      <c r="C16" s="28" t="str">
        <f>+C8</f>
        <v> </v>
      </c>
      <c r="D16" s="25"/>
      <c r="E16" s="25"/>
      <c r="F16" s="25"/>
    </row>
    <row r="17" spans="1:6" ht="12.75">
      <c r="A17" s="1" t="s">
        <v>16</v>
      </c>
      <c r="B17" s="7">
        <f>SUM(B15:B16)*-1</f>
        <v>-325000</v>
      </c>
      <c r="C17" s="28"/>
      <c r="D17" s="25"/>
      <c r="E17" s="25"/>
      <c r="F17" s="25"/>
    </row>
    <row r="18" spans="1:6" ht="12.75">
      <c r="A18" s="6"/>
      <c r="B18" s="6"/>
      <c r="C18" s="6"/>
      <c r="D18" s="6"/>
      <c r="E18" s="6"/>
      <c r="F18" s="6"/>
    </row>
    <row r="19" spans="1:6" ht="14.25" customHeight="1">
      <c r="A19" s="12" t="s">
        <v>17</v>
      </c>
      <c r="B19" s="14" t="s">
        <v>18</v>
      </c>
      <c r="C19" s="14" t="s">
        <v>5</v>
      </c>
      <c r="D19" s="14" t="s">
        <v>6</v>
      </c>
      <c r="E19" s="14" t="s">
        <v>7</v>
      </c>
      <c r="F19" s="14" t="s">
        <v>8</v>
      </c>
    </row>
    <row r="20" spans="1:6" ht="12.75">
      <c r="A20" s="1" t="s">
        <v>19</v>
      </c>
      <c r="B20" s="25"/>
      <c r="C20">
        <f aca="true" t="shared" si="0" ref="C20:F21">+C11</f>
        <v>0.3333</v>
      </c>
      <c r="D20">
        <f t="shared" si="0"/>
        <v>0.4445</v>
      </c>
      <c r="E20">
        <f t="shared" si="0"/>
        <v>0.1481</v>
      </c>
      <c r="F20">
        <f t="shared" si="0"/>
        <v>0.0741</v>
      </c>
    </row>
    <row r="21" spans="1:6" ht="12.75">
      <c r="A21" s="1" t="s">
        <v>34</v>
      </c>
      <c r="B21" s="27"/>
      <c r="C21" s="19">
        <f t="shared" si="0"/>
        <v>145000</v>
      </c>
      <c r="D21" s="19">
        <f t="shared" si="0"/>
        <v>145000</v>
      </c>
      <c r="E21" s="19">
        <f t="shared" si="0"/>
        <v>145000</v>
      </c>
      <c r="F21" s="19">
        <f t="shared" si="0"/>
        <v>145000</v>
      </c>
    </row>
    <row r="22" spans="1:6" ht="12.75">
      <c r="A22" s="1" t="s">
        <v>1</v>
      </c>
      <c r="B22" s="27"/>
      <c r="C22" s="19">
        <f>($B$10*C20)</f>
        <v>99990</v>
      </c>
      <c r="D22" s="19">
        <f>($B$15*D20)</f>
        <v>133350</v>
      </c>
      <c r="E22" s="19">
        <f>($B$15*E20)</f>
        <v>44430</v>
      </c>
      <c r="F22" s="19">
        <f>($B$15*F20)</f>
        <v>22230</v>
      </c>
    </row>
    <row r="23" spans="1:6" ht="12.75">
      <c r="A23" s="1" t="s">
        <v>20</v>
      </c>
      <c r="B23" s="27"/>
      <c r="C23" s="19">
        <f>(C21-C22)</f>
        <v>45010</v>
      </c>
      <c r="D23" s="19">
        <f>(D21-D22)</f>
        <v>11650</v>
      </c>
      <c r="E23" s="19">
        <f>(E21-E22)</f>
        <v>100570</v>
      </c>
      <c r="F23" s="19">
        <f>(F21-F22)</f>
        <v>122770</v>
      </c>
    </row>
    <row r="24" spans="1:6" ht="12.75">
      <c r="A24" s="1" t="s">
        <v>21</v>
      </c>
      <c r="B24" s="27"/>
      <c r="C24" s="19">
        <f>($B$7*C23)</f>
        <v>18004</v>
      </c>
      <c r="D24" s="19">
        <f>($B$7*D23)</f>
        <v>4660</v>
      </c>
      <c r="E24" s="19">
        <f>($B$7*E23)</f>
        <v>40228</v>
      </c>
      <c r="F24" s="19">
        <f>($B$7*F23)</f>
        <v>49108</v>
      </c>
    </row>
    <row r="25" spans="1:6" ht="12.75">
      <c r="A25" s="1" t="s">
        <v>22</v>
      </c>
      <c r="B25" s="27"/>
      <c r="C25" s="19">
        <f>(C23-C24)</f>
        <v>27006</v>
      </c>
      <c r="D25" s="19">
        <f>(D23-D24)</f>
        <v>6990</v>
      </c>
      <c r="E25" s="19">
        <f>(E23-E24)</f>
        <v>60342</v>
      </c>
      <c r="F25" s="19">
        <f>(F23-F24)</f>
        <v>73662</v>
      </c>
    </row>
    <row r="26" spans="1:6" ht="12.75">
      <c r="A26" s="1" t="s">
        <v>23</v>
      </c>
      <c r="B26" s="27"/>
      <c r="C26" s="19">
        <f>C22</f>
        <v>99990</v>
      </c>
      <c r="D26" s="19">
        <f>D22</f>
        <v>133350</v>
      </c>
      <c r="E26" s="19">
        <f>E22</f>
        <v>44430</v>
      </c>
      <c r="F26" s="19">
        <f>F22</f>
        <v>22230</v>
      </c>
    </row>
    <row r="27" spans="1:6" ht="12.75">
      <c r="A27" s="1" t="s">
        <v>35</v>
      </c>
      <c r="B27" s="27"/>
      <c r="C27" s="27"/>
      <c r="D27" s="27"/>
      <c r="E27" s="27"/>
      <c r="F27" s="19">
        <f>+F37</f>
        <v>52000</v>
      </c>
    </row>
    <row r="28" spans="1:6" ht="12.75">
      <c r="A28" s="1" t="s">
        <v>36</v>
      </c>
      <c r="B28" s="20">
        <f>+B17</f>
        <v>-325000</v>
      </c>
      <c r="C28" s="20">
        <f>(C25+C26)</f>
        <v>126996</v>
      </c>
      <c r="D28" s="20">
        <f>(D25+D26)</f>
        <v>140340</v>
      </c>
      <c r="E28" s="20">
        <f>(E25+E26)</f>
        <v>104772</v>
      </c>
      <c r="F28" s="20">
        <f>(F25+F26+F27)</f>
        <v>147892</v>
      </c>
    </row>
    <row r="29" spans="1:6" ht="12.75">
      <c r="A29" s="1"/>
      <c r="B29" s="20"/>
      <c r="C29" s="20"/>
      <c r="D29" s="20"/>
      <c r="E29" s="20"/>
      <c r="F29" s="20"/>
    </row>
    <row r="30" spans="1:6" ht="12.75">
      <c r="A30" s="15" t="s">
        <v>40</v>
      </c>
      <c r="B30" s="21">
        <f>B28</f>
        <v>-325000</v>
      </c>
      <c r="C30" s="21">
        <f>B28+C28</f>
        <v>-198004</v>
      </c>
      <c r="D30" s="21">
        <f>C30+D28</f>
        <v>-57664</v>
      </c>
      <c r="E30" s="21">
        <f>D30+E28</f>
        <v>47108</v>
      </c>
      <c r="F30" s="21">
        <f>E30+F28</f>
        <v>195000</v>
      </c>
    </row>
    <row r="31" spans="1:6" ht="12.75">
      <c r="A31" s="6"/>
      <c r="B31" s="8"/>
      <c r="C31" s="8">
        <f>C30/C28</f>
        <v>-1.5591357208101042</v>
      </c>
      <c r="D31" s="8">
        <f>D30/D28</f>
        <v>-0.4108878438078951</v>
      </c>
      <c r="E31" s="8">
        <f>E30/E28</f>
        <v>0.44962394532890465</v>
      </c>
      <c r="F31" s="8">
        <f>F30/F28</f>
        <v>1.3185297379168583</v>
      </c>
    </row>
    <row r="32" spans="1:6" ht="12.75">
      <c r="A32" s="6"/>
      <c r="B32" s="6"/>
      <c r="C32" s="11"/>
      <c r="D32" s="11"/>
      <c r="E32" s="8"/>
      <c r="F32" s="11"/>
    </row>
    <row r="33" spans="1:6" ht="12.75">
      <c r="A33" s="12" t="s">
        <v>37</v>
      </c>
      <c r="B33" s="13"/>
      <c r="C33" s="13"/>
      <c r="D33" s="13"/>
      <c r="E33" s="13"/>
      <c r="F33" s="13"/>
    </row>
    <row r="34" spans="1:6" ht="12.75">
      <c r="A34" s="1" t="s">
        <v>10</v>
      </c>
      <c r="B34" s="25"/>
      <c r="C34" s="26" t="str">
        <f>+C7</f>
        <v> </v>
      </c>
      <c r="D34" s="25"/>
      <c r="E34" s="25"/>
      <c r="F34" s="4">
        <f>+B8</f>
        <v>45000</v>
      </c>
    </row>
    <row r="35" spans="1:6" ht="12.75">
      <c r="A35" s="1" t="s">
        <v>24</v>
      </c>
      <c r="B35" s="25"/>
      <c r="C35" s="26"/>
      <c r="D35" s="25"/>
      <c r="E35" s="25"/>
      <c r="F35" s="7">
        <f>(B7*F34)*-1</f>
        <v>-18000</v>
      </c>
    </row>
    <row r="36" spans="1:6" ht="12.75">
      <c r="A36" s="1" t="s">
        <v>11</v>
      </c>
      <c r="B36" s="25"/>
      <c r="C36" s="26"/>
      <c r="D36" s="25"/>
      <c r="E36" s="25"/>
      <c r="F36" s="4">
        <f>+B9</f>
        <v>25000</v>
      </c>
    </row>
    <row r="37" spans="1:6" ht="12.75">
      <c r="A37" s="1" t="s">
        <v>35</v>
      </c>
      <c r="B37" s="25"/>
      <c r="C37" s="26"/>
      <c r="D37" s="25"/>
      <c r="E37" s="25"/>
      <c r="F37" s="4">
        <f>(F34+F35+F36)</f>
        <v>52000</v>
      </c>
    </row>
    <row r="38" ht="12.75">
      <c r="F38" s="4"/>
    </row>
    <row r="39" spans="1:9" ht="12.75">
      <c r="A39" s="2" t="s">
        <v>31</v>
      </c>
      <c r="B39" s="3"/>
      <c r="C39" s="3"/>
      <c r="D39" s="3"/>
      <c r="E39" s="3"/>
      <c r="F39" s="3"/>
      <c r="H39" s="10"/>
      <c r="I39" s="10"/>
    </row>
    <row r="40" spans="1:4" ht="12.75">
      <c r="A40" s="1" t="s">
        <v>40</v>
      </c>
      <c r="B40" s="32">
        <f>IF(C30&gt;0,C31,IF(D30&gt;0,1+(1-D31),IF(E30&gt;0,2+(1-E31),IF(F30&gt;0,3+(1-F31),"&gt;4 Years"))))</f>
        <v>2.550376054671095</v>
      </c>
      <c r="C40" s="23" t="str">
        <f>IF(B40&lt;4,"= Accept","= Reject")</f>
        <v>= Accept</v>
      </c>
      <c r="D40" s="23"/>
    </row>
    <row r="41" spans="1:4" ht="12.75">
      <c r="A41" s="1" t="s">
        <v>0</v>
      </c>
      <c r="B41" s="22">
        <f>NPV(B6,C28:F28)+B17</f>
        <v>86163.36042620032</v>
      </c>
      <c r="C41" s="24" t="str">
        <f>IF(B41&gt;0,"= Accept","= Reject")</f>
        <v>= Accept</v>
      </c>
      <c r="D41" s="24"/>
    </row>
    <row r="42" spans="1:4" ht="12.75">
      <c r="A42" s="1" t="s">
        <v>25</v>
      </c>
      <c r="B42" s="30">
        <f>IRR(B28:F28)</f>
        <v>0.21642609957678216</v>
      </c>
      <c r="C42" s="24" t="str">
        <f>IF(B42&gt;B5,"= Accept","= Reject")</f>
        <v>= Accept</v>
      </c>
      <c r="D42" s="24"/>
    </row>
    <row r="43" spans="1:4" ht="12.75">
      <c r="A43" s="1" t="s">
        <v>29</v>
      </c>
      <c r="B43" s="31">
        <f>MIRR(B28:F28,B6,B6)</f>
        <v>0.1666093333293579</v>
      </c>
      <c r="C43" s="24" t="str">
        <f>IF(B43&gt;B5,"= Accept","= Reject")</f>
        <v>= Accept</v>
      </c>
      <c r="D43" s="24"/>
    </row>
    <row r="44" spans="1:3" ht="12.75">
      <c r="A44" s="1" t="s">
        <v>30</v>
      </c>
      <c r="B44" s="29">
        <f>(NPV(B6,C28:F28))/(-1*B28)</f>
        <v>1.2651180320806164</v>
      </c>
      <c r="C44" s="24" t="str">
        <f>IF(B44&gt;1,"= Accept","= Reject")</f>
        <v>= Accept</v>
      </c>
    </row>
    <row r="45" ht="12.75">
      <c r="B45" s="9"/>
    </row>
    <row r="46" ht="12.75">
      <c r="B46" s="9"/>
    </row>
    <row r="47" ht="13.5" thickBot="1"/>
    <row r="48" spans="1:11" ht="13.5" customHeight="1">
      <c r="A48" s="61" t="s">
        <v>27</v>
      </c>
      <c r="B48" s="59">
        <f>B28</f>
        <v>-325000</v>
      </c>
      <c r="C48" s="57"/>
      <c r="D48" s="57">
        <f>C28</f>
        <v>126996</v>
      </c>
      <c r="E48" s="57"/>
      <c r="F48" s="57">
        <f>D28</f>
        <v>140340</v>
      </c>
      <c r="G48" s="57"/>
      <c r="H48" s="57">
        <f>E28</f>
        <v>104772</v>
      </c>
      <c r="I48" s="57"/>
      <c r="J48" s="57">
        <f>F28</f>
        <v>147892</v>
      </c>
      <c r="K48" s="58"/>
    </row>
    <row r="49" spans="1:11" ht="13.5" customHeight="1" thickBot="1">
      <c r="A49" s="62"/>
      <c r="B49" s="34"/>
      <c r="C49" s="36"/>
      <c r="D49" s="37"/>
      <c r="E49" s="36"/>
      <c r="F49" s="37"/>
      <c r="G49" s="36"/>
      <c r="H49" s="37"/>
      <c r="I49" s="36"/>
      <c r="J49" s="38"/>
      <c r="K49" s="35"/>
    </row>
    <row r="50" spans="1:11" ht="13.5" customHeight="1">
      <c r="A50" s="62"/>
      <c r="B50" s="34"/>
      <c r="C50" s="34"/>
      <c r="D50" s="33"/>
      <c r="E50" s="34"/>
      <c r="F50" s="33"/>
      <c r="G50" s="34"/>
      <c r="H50" s="33"/>
      <c r="I50" s="34"/>
      <c r="J50" s="33"/>
      <c r="K50" s="35"/>
    </row>
    <row r="51" spans="1:11" ht="13.5" customHeight="1" thickBot="1">
      <c r="A51" s="63"/>
      <c r="B51" s="60">
        <v>0</v>
      </c>
      <c r="C51" s="55"/>
      <c r="D51" s="55">
        <v>1</v>
      </c>
      <c r="E51" s="55"/>
      <c r="F51" s="55">
        <v>2</v>
      </c>
      <c r="G51" s="55"/>
      <c r="H51" s="55">
        <v>3</v>
      </c>
      <c r="I51" s="55"/>
      <c r="J51" s="55">
        <v>4</v>
      </c>
      <c r="K51" s="56"/>
    </row>
  </sheetData>
  <sheetProtection/>
  <mergeCells count="15">
    <mergeCell ref="B51:C51"/>
    <mergeCell ref="D51:E51"/>
    <mergeCell ref="F51:G51"/>
    <mergeCell ref="H51:I51"/>
    <mergeCell ref="A48:A51"/>
    <mergeCell ref="A1:F1"/>
    <mergeCell ref="A2:F2"/>
    <mergeCell ref="A12:B12"/>
    <mergeCell ref="A11:B11"/>
    <mergeCell ref="J51:K51"/>
    <mergeCell ref="J48:K48"/>
    <mergeCell ref="H48:I48"/>
    <mergeCell ref="F48:G48"/>
    <mergeCell ref="D48:E48"/>
    <mergeCell ref="B48:C48"/>
  </mergeCells>
  <printOptions/>
  <pageMargins left="0.75" right="0.75" top="1" bottom="1" header="0.5" footer="0.5"/>
  <pageSetup horizontalDpi="300" verticalDpi="300" orientation="portrait"/>
  <ignoredErrors>
    <ignoredError sqref="C24 D24:F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Budgeting</dc:title>
  <dc:subject>Finance</dc:subject>
  <dc:creator>Dr. Mohammed Ahmed</dc:creator>
  <cp:keywords>Capital Budgeting, Cashflows, NPV, IRR, MIRR, PI, Payback Period</cp:keywords>
  <dc:description/>
  <cp:lastModifiedBy>Microsoft Office User</cp:lastModifiedBy>
  <cp:lastPrinted>2001-03-05T17:16:59Z</cp:lastPrinted>
  <dcterms:created xsi:type="dcterms:W3CDTF">2000-10-21T18:24:50Z</dcterms:created>
  <dcterms:modified xsi:type="dcterms:W3CDTF">2021-05-04T15:39:50Z</dcterms:modified>
  <cp:category/>
  <cp:version/>
  <cp:contentType/>
  <cp:contentStatus/>
</cp:coreProperties>
</file>